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ka\Desktop\Excely\"/>
    </mc:Choice>
  </mc:AlternateContent>
  <bookViews>
    <workbookView xWindow="0" yWindow="0" windowWidth="28800" windowHeight="12210" tabRatio="948"/>
  </bookViews>
  <sheets>
    <sheet name="6. sloupek N" sheetId="51" r:id="rId1"/>
  </sheets>
  <definedNames>
    <definedName name="_xlnm.Print_Area" localSheetId="0">'6. sloupek N'!$A$1:$H$55</definedName>
  </definedNames>
  <calcPr calcId="162913"/>
</workbook>
</file>

<file path=xl/calcChain.xml><?xml version="1.0" encoding="utf-8"?>
<calcChain xmlns="http://schemas.openxmlformats.org/spreadsheetml/2006/main">
  <c r="G10" i="51" l="1"/>
  <c r="G11" i="51" l="1"/>
  <c r="E46" i="51" l="1"/>
  <c r="G24" i="51"/>
  <c r="G23" i="51"/>
  <c r="G22" i="51"/>
  <c r="G42" i="51" s="1"/>
  <c r="D44" i="51" s="1"/>
  <c r="G14" i="51"/>
  <c r="G13" i="51"/>
  <c r="G25" i="51" l="1"/>
  <c r="G29" i="51" s="1"/>
  <c r="G26" i="51"/>
  <c r="G31" i="51" s="1"/>
  <c r="G15" i="51"/>
  <c r="G34" i="51" l="1"/>
  <c r="G36" i="51" s="1"/>
  <c r="G37" i="51" s="1"/>
  <c r="I29" i="51"/>
  <c r="I31" i="51"/>
  <c r="G38" i="51" l="1"/>
  <c r="G40" i="51" s="1"/>
  <c r="F44" i="51" s="1"/>
  <c r="D45" i="51" l="1"/>
  <c r="I44" i="51"/>
  <c r="G44" i="51"/>
</calcChain>
</file>

<file path=xl/sharedStrings.xml><?xml version="1.0" encoding="utf-8"?>
<sst xmlns="http://schemas.openxmlformats.org/spreadsheetml/2006/main" count="91" uniqueCount="78">
  <si>
    <t>Vlastnosti materiálů:</t>
  </si>
  <si>
    <t>modifikační součinitel pro třídy vlhkosti a trvání zatížení</t>
  </si>
  <si>
    <t>třída trvání zatížení</t>
  </si>
  <si>
    <t>Statické schéma:</t>
  </si>
  <si>
    <t>Charakteristické hodnoty pevností pro rostlé dřevo:</t>
  </si>
  <si>
    <t>modul pružnosti</t>
  </si>
  <si>
    <t>Návrhové hodnoty pevností pro rostlé dřevo:</t>
  </si>
  <si>
    <t>MPa</t>
  </si>
  <si>
    <t>-</t>
  </si>
  <si>
    <t>m</t>
  </si>
  <si>
    <t>Průřez:</t>
  </si>
  <si>
    <t>mm</t>
  </si>
  <si>
    <t>A</t>
  </si>
  <si>
    <t>plocha průřezu</t>
  </si>
  <si>
    <t>moment setrvačnosti</t>
  </si>
  <si>
    <t>mm2</t>
  </si>
  <si>
    <t>mm4</t>
  </si>
  <si>
    <t>kN</t>
  </si>
  <si>
    <t>tlak</t>
  </si>
  <si>
    <t>k</t>
  </si>
  <si>
    <t>šířka</t>
  </si>
  <si>
    <t>výška</t>
  </si>
  <si>
    <t>b</t>
  </si>
  <si>
    <t>h</t>
  </si>
  <si>
    <t>Posouzení na vzpěr:</t>
  </si>
  <si>
    <t>kritické napětí v tlaku (vypočteno pro rozhodující - maximální štíhlost)</t>
  </si>
  <si>
    <t>relativní štíhlost</t>
  </si>
  <si>
    <t>součinitel vzpěru</t>
  </si>
  <si>
    <t>normálová napětí v tlaku</t>
  </si>
  <si>
    <t>poměrná štíhlost (vybočení ve směru osy "z")</t>
  </si>
  <si>
    <t>poměrná štíhlost (vybočení ve směru osy "y")</t>
  </si>
  <si>
    <t>Vnitřní síla</t>
  </si>
  <si>
    <t>normálová síla</t>
  </si>
  <si>
    <r>
      <t>σ</t>
    </r>
    <r>
      <rPr>
        <vertAlign val="subscript"/>
        <sz val="10"/>
        <rFont val="Arial"/>
        <family val="2"/>
        <charset val="238"/>
      </rPr>
      <t>c,0,d</t>
    </r>
    <r>
      <rPr>
        <sz val="10"/>
        <rFont val="Arial"/>
        <family val="2"/>
        <charset val="238"/>
      </rPr>
      <t xml:space="preserve"> = N</t>
    </r>
    <r>
      <rPr>
        <vertAlign val="subscript"/>
        <sz val="10"/>
        <rFont val="Arial"/>
        <family val="2"/>
        <charset val="238"/>
      </rPr>
      <t>Ed</t>
    </r>
    <r>
      <rPr>
        <sz val="10"/>
        <rFont val="Arial"/>
        <family val="2"/>
        <charset val="238"/>
      </rPr>
      <t>/A</t>
    </r>
  </si>
  <si>
    <t>třída provozu (1-3)</t>
  </si>
  <si>
    <r>
      <t>k</t>
    </r>
    <r>
      <rPr>
        <vertAlign val="subscript"/>
        <sz val="10"/>
        <rFont val="Arial"/>
        <family val="2"/>
        <charset val="238"/>
      </rPr>
      <t>mod</t>
    </r>
  </si>
  <si>
    <t>třída pevnosti</t>
  </si>
  <si>
    <r>
      <t>λ</t>
    </r>
    <r>
      <rPr>
        <vertAlign val="subscript"/>
        <sz val="10"/>
        <rFont val="Arial"/>
        <family val="2"/>
        <charset val="238"/>
      </rPr>
      <t>y</t>
    </r>
  </si>
  <si>
    <r>
      <t>σ</t>
    </r>
    <r>
      <rPr>
        <vertAlign val="subscript"/>
        <sz val="10"/>
        <rFont val="Arial"/>
        <family val="2"/>
        <charset val="238"/>
      </rPr>
      <t>c,crit</t>
    </r>
  </si>
  <si>
    <r>
      <t>λ</t>
    </r>
    <r>
      <rPr>
        <vertAlign val="subscript"/>
        <sz val="10"/>
        <rFont val="Arial"/>
        <family val="2"/>
        <charset val="238"/>
      </rPr>
      <t>rel</t>
    </r>
  </si>
  <si>
    <r>
      <t>k</t>
    </r>
    <r>
      <rPr>
        <vertAlign val="subscript"/>
        <sz val="10"/>
        <rFont val="Arial"/>
        <family val="2"/>
        <charset val="238"/>
      </rPr>
      <t>c</t>
    </r>
  </si>
  <si>
    <r>
      <t>λ</t>
    </r>
    <r>
      <rPr>
        <vertAlign val="subscript"/>
        <sz val="10"/>
        <rFont val="Arial"/>
        <family val="2"/>
        <charset val="238"/>
      </rPr>
      <t xml:space="preserve">y </t>
    </r>
    <r>
      <rPr>
        <sz val="10"/>
        <rFont val="Arial"/>
        <family val="2"/>
        <charset val="238"/>
      </rPr>
      <t>= l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>/i</t>
    </r>
    <r>
      <rPr>
        <vertAlign val="subscript"/>
        <sz val="10"/>
        <rFont val="Arial"/>
        <family val="2"/>
        <charset val="238"/>
      </rPr>
      <t>y</t>
    </r>
  </si>
  <si>
    <t xml:space="preserve">dřevo třídy </t>
  </si>
  <si>
    <t>dílčí součinitel pro vlastnosti materiálu</t>
  </si>
  <si>
    <r>
      <t>γ</t>
    </r>
    <r>
      <rPr>
        <vertAlign val="subscript"/>
        <sz val="10"/>
        <rFont val="Arial"/>
        <family val="2"/>
        <charset val="238"/>
      </rPr>
      <t>M</t>
    </r>
  </si>
  <si>
    <r>
      <t>σ</t>
    </r>
    <r>
      <rPr>
        <vertAlign val="subscript"/>
        <sz val="10"/>
        <rFont val="Arial"/>
        <family val="2"/>
        <charset val="238"/>
      </rPr>
      <t>c,0,d</t>
    </r>
  </si>
  <si>
    <r>
      <t>λ</t>
    </r>
    <r>
      <rPr>
        <vertAlign val="subscript"/>
        <sz val="10"/>
        <rFont val="Arial"/>
        <family val="2"/>
        <charset val="238"/>
      </rPr>
      <t xml:space="preserve">z </t>
    </r>
    <r>
      <rPr>
        <sz val="10"/>
        <rFont val="Arial"/>
        <family val="2"/>
        <charset val="238"/>
      </rPr>
      <t>= l</t>
    </r>
    <r>
      <rPr>
        <vertAlign val="subscript"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>/i</t>
    </r>
    <r>
      <rPr>
        <vertAlign val="subscript"/>
        <sz val="10"/>
        <rFont val="Arial"/>
        <family val="2"/>
        <charset val="238"/>
      </rPr>
      <t>z</t>
    </r>
  </si>
  <si>
    <r>
      <t>λ</t>
    </r>
    <r>
      <rPr>
        <vertAlign val="subscript"/>
        <sz val="10"/>
        <rFont val="Arial"/>
        <family val="2"/>
        <charset val="238"/>
      </rPr>
      <t>z</t>
    </r>
  </si>
  <si>
    <r>
      <t>X</t>
    </r>
    <r>
      <rPr>
        <vertAlign val="subscript"/>
        <sz val="10"/>
        <rFont val="Arial"/>
        <family val="2"/>
        <charset val="238"/>
      </rPr>
      <t>m,d</t>
    </r>
    <r>
      <rPr>
        <sz val="10"/>
        <rFont val="Arial"/>
        <family val="2"/>
        <charset val="238"/>
      </rPr>
      <t xml:space="preserve"> = k</t>
    </r>
    <r>
      <rPr>
        <vertAlign val="subscript"/>
        <sz val="10"/>
        <rFont val="Arial"/>
        <family val="2"/>
        <charset val="238"/>
      </rPr>
      <t>mod</t>
    </r>
    <r>
      <rPr>
        <sz val="10"/>
        <rFont val="Arial"/>
        <family val="2"/>
        <charset val="238"/>
      </rPr>
      <t xml:space="preserve"> * X</t>
    </r>
    <r>
      <rPr>
        <vertAlign val="subscript"/>
        <sz val="10"/>
        <rFont val="Arial"/>
        <family val="2"/>
        <charset val="238"/>
      </rPr>
      <t>m,k</t>
    </r>
    <r>
      <rPr>
        <sz val="10"/>
        <rFont val="Arial"/>
        <family val="2"/>
        <charset val="238"/>
      </rPr>
      <t>/γ</t>
    </r>
    <r>
      <rPr>
        <vertAlign val="subscript"/>
        <sz val="10"/>
        <rFont val="Arial"/>
        <family val="2"/>
        <charset val="238"/>
      </rPr>
      <t>M</t>
    </r>
  </si>
  <si>
    <r>
      <t>λ</t>
    </r>
    <r>
      <rPr>
        <vertAlign val="subscript"/>
        <sz val="10"/>
        <rFont val="Arial"/>
        <family val="2"/>
        <charset val="238"/>
      </rPr>
      <t xml:space="preserve">rel </t>
    </r>
    <r>
      <rPr>
        <sz val="10"/>
        <rFont val="Arial"/>
        <family val="2"/>
        <charset val="238"/>
      </rPr>
      <t>= √(f</t>
    </r>
    <r>
      <rPr>
        <vertAlign val="subscript"/>
        <sz val="10"/>
        <rFont val="Arial"/>
        <family val="2"/>
        <charset val="238"/>
      </rPr>
      <t>c,0,k</t>
    </r>
    <r>
      <rPr>
        <sz val="10"/>
        <rFont val="Arial"/>
        <family val="2"/>
        <charset val="238"/>
      </rPr>
      <t>/σ</t>
    </r>
    <r>
      <rPr>
        <vertAlign val="subscript"/>
        <sz val="10"/>
        <rFont val="Arial"/>
        <family val="2"/>
        <charset val="238"/>
      </rPr>
      <t>c,crit</t>
    </r>
    <r>
      <rPr>
        <sz val="10"/>
        <rFont val="Arial"/>
        <family val="2"/>
        <charset val="238"/>
      </rPr>
      <t>)</t>
    </r>
  </si>
  <si>
    <r>
      <t>k = 0,5*[1+β</t>
    </r>
    <r>
      <rPr>
        <vertAlign val="sub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>(λ</t>
    </r>
    <r>
      <rPr>
        <vertAlign val="subscript"/>
        <sz val="10"/>
        <rFont val="Arial"/>
        <family val="2"/>
        <charset val="238"/>
      </rPr>
      <t>rel</t>
    </r>
    <r>
      <rPr>
        <sz val="10"/>
        <rFont val="Arial"/>
        <family val="2"/>
        <charset val="238"/>
      </rPr>
      <t>-0,3)+λ</t>
    </r>
    <r>
      <rPr>
        <vertAlign val="subscript"/>
        <sz val="10"/>
        <rFont val="Arial"/>
        <family val="2"/>
        <charset val="238"/>
      </rPr>
      <t>rel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</si>
  <si>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r>
      <t>k</t>
    </r>
    <r>
      <rPr>
        <vertAlign val="subscript"/>
        <sz val="10"/>
        <rFont val="Arial"/>
        <family val="2"/>
        <charset val="238"/>
      </rPr>
      <t xml:space="preserve">c </t>
    </r>
    <r>
      <rPr>
        <sz val="10"/>
        <rFont val="Arial"/>
        <family val="2"/>
        <charset val="238"/>
      </rPr>
      <t>= 1/(k+√(k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-λ</t>
    </r>
    <r>
      <rPr>
        <vertAlign val="subscript"/>
        <sz val="10"/>
        <rFont val="Arial"/>
        <family val="2"/>
        <charset val="238"/>
      </rPr>
      <t>rel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))</t>
    </r>
  </si>
  <si>
    <r>
      <t>I</t>
    </r>
    <r>
      <rPr>
        <vertAlign val="subscript"/>
        <sz val="10"/>
        <rFont val="Arial"/>
        <family val="2"/>
        <charset val="238"/>
      </rPr>
      <t>z</t>
    </r>
  </si>
  <si>
    <r>
      <t>i</t>
    </r>
    <r>
      <rPr>
        <vertAlign val="subscript"/>
        <sz val="10"/>
        <rFont val="Arial"/>
        <family val="2"/>
        <charset val="238"/>
      </rPr>
      <t>z</t>
    </r>
  </si>
  <si>
    <r>
      <t>I</t>
    </r>
    <r>
      <rPr>
        <vertAlign val="subscript"/>
        <sz val="10"/>
        <rFont val="Arial"/>
        <family val="2"/>
        <charset val="238"/>
      </rPr>
      <t>y</t>
    </r>
  </si>
  <si>
    <r>
      <t>i</t>
    </r>
    <r>
      <rPr>
        <vertAlign val="subscript"/>
        <sz val="10"/>
        <rFont val="Arial"/>
        <family val="2"/>
        <charset val="238"/>
      </rPr>
      <t>y</t>
    </r>
  </si>
  <si>
    <r>
      <t>f</t>
    </r>
    <r>
      <rPr>
        <vertAlign val="subscript"/>
        <sz val="10"/>
        <rFont val="Arial"/>
        <family val="2"/>
        <charset val="238"/>
      </rPr>
      <t>c,0,k</t>
    </r>
  </si>
  <si>
    <r>
      <t>E</t>
    </r>
    <r>
      <rPr>
        <vertAlign val="subscript"/>
        <sz val="10"/>
        <rFont val="Arial"/>
        <family val="2"/>
        <charset val="238"/>
      </rPr>
      <t>0,05</t>
    </r>
  </si>
  <si>
    <r>
      <t>f</t>
    </r>
    <r>
      <rPr>
        <vertAlign val="subscript"/>
        <sz val="10"/>
        <rFont val="Arial"/>
        <family val="2"/>
        <charset val="238"/>
      </rPr>
      <t>c,0,d</t>
    </r>
  </si>
  <si>
    <r>
      <t>N</t>
    </r>
    <r>
      <rPr>
        <vertAlign val="subscript"/>
        <sz val="10"/>
        <rFont val="Arial"/>
        <family val="2"/>
        <charset val="238"/>
      </rPr>
      <t>E,d</t>
    </r>
  </si>
  <si>
    <r>
      <t>L</t>
    </r>
    <r>
      <rPr>
        <vertAlign val="subscript"/>
        <sz val="10"/>
        <rFont val="Arial"/>
        <family val="2"/>
        <charset val="238"/>
      </rPr>
      <t>y</t>
    </r>
  </si>
  <si>
    <r>
      <t>L</t>
    </r>
    <r>
      <rPr>
        <vertAlign val="subscript"/>
        <sz val="10"/>
        <rFont val="Arial"/>
        <family val="2"/>
        <charset val="238"/>
      </rPr>
      <t>z</t>
    </r>
  </si>
  <si>
    <r>
      <t>σ</t>
    </r>
    <r>
      <rPr>
        <vertAlign val="subscript"/>
        <sz val="10"/>
        <rFont val="Arial"/>
        <family val="2"/>
        <charset val="238"/>
      </rPr>
      <t xml:space="preserve">c,crit </t>
    </r>
    <r>
      <rPr>
        <sz val="10"/>
        <rFont val="Arial"/>
        <family val="2"/>
        <charset val="238"/>
      </rPr>
      <t>= π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*E</t>
    </r>
    <r>
      <rPr>
        <vertAlign val="subscript"/>
        <sz val="10"/>
        <rFont val="Arial"/>
        <family val="2"/>
        <charset val="238"/>
      </rPr>
      <t>0,05</t>
    </r>
    <r>
      <rPr>
        <sz val="10"/>
        <rFont val="Arial"/>
        <family val="2"/>
        <charset val="238"/>
      </rPr>
      <t>/λ</t>
    </r>
    <r>
      <rPr>
        <vertAlign val="superscript"/>
        <sz val="10"/>
        <rFont val="Arial"/>
        <family val="2"/>
        <charset val="238"/>
      </rPr>
      <t>2</t>
    </r>
    <r>
      <rPr>
        <vertAlign val="subscript"/>
        <sz val="10"/>
        <rFont val="Arial"/>
        <family val="2"/>
        <charset val="238"/>
      </rPr>
      <t>max</t>
    </r>
  </si>
  <si>
    <r>
      <t>σ</t>
    </r>
    <r>
      <rPr>
        <vertAlign val="subscript"/>
        <sz val="10"/>
        <rFont val="Arial"/>
        <family val="2"/>
        <charset val="238"/>
      </rPr>
      <t>c,0,d</t>
    </r>
    <r>
      <rPr>
        <sz val="10"/>
        <rFont val="Arial"/>
        <family val="2"/>
        <charset val="238"/>
      </rPr>
      <t xml:space="preserve"> ≤ k</t>
    </r>
    <r>
      <rPr>
        <vertAlign val="sub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>*f</t>
    </r>
    <r>
      <rPr>
        <vertAlign val="subscript"/>
        <sz val="10"/>
        <rFont val="Arial"/>
        <family val="2"/>
        <charset val="238"/>
      </rPr>
      <t>c,0,d</t>
    </r>
  </si>
  <si>
    <t>vzpěrná délka prvku</t>
  </si>
  <si>
    <t>Posouzení tlačeného sloupku na vzpěr</t>
  </si>
  <si>
    <t>C24</t>
  </si>
  <si>
    <t>1.</t>
  </si>
  <si>
    <t>Poznámka:</t>
  </si>
  <si>
    <t>editovatelné pole</t>
  </si>
  <si>
    <t>Použité normy:</t>
  </si>
  <si>
    <t>ČSN EN 1995-1-1</t>
  </si>
  <si>
    <t>Eurokód 5: Navrhování dřevěných konstrukcí</t>
  </si>
  <si>
    <t>ČSN 73 1702</t>
  </si>
  <si>
    <t>Navrhování, výpočet a posuzování dřevěných stavebních konstrukcí - Obecná pravidla a pravidla pro pozemní stavby</t>
  </si>
  <si>
    <t>Poznámky:</t>
  </si>
  <si>
    <r>
      <t xml:space="preserve">Za využití tohoto výpočetního nástroje je plně odpovědná osoba, která vystavila tento dokument. 
</t>
    </r>
    <r>
      <rPr>
        <b/>
        <sz val="9"/>
        <color indexed="63"/>
        <rFont val="Arial"/>
        <family val="2"/>
        <charset val="238"/>
      </rPr>
      <t>Bez podpisu odpovědné osoby je protokol neplatný !</t>
    </r>
  </si>
  <si>
    <t>Stálé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</si>
</sst>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%"/>
  </numFmts>
  <fonts count="1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36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sz val="9"/>
      <color theme="1" tint="0.249977111117893"/>
      <name val="Arial"/>
      <family val="2"/>
      <charset val="238"/>
    </font>
    <font>
      <b/>
      <sz val="9"/>
      <color indexed="6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5" xfId="2" applyFont="1" applyBorder="1" applyAlignment="1">
      <alignment horizontal="left"/>
    </xf>
    <xf numFmtId="0" fontId="3" fillId="0" borderId="5" xfId="2" applyFont="1" applyFill="1" applyBorder="1" applyAlignment="1">
      <alignment horizontal="right" vertical="center"/>
    </xf>
    <xf numFmtId="0" fontId="3" fillId="0" borderId="5" xfId="0" applyFont="1" applyFill="1" applyBorder="1"/>
    <xf numFmtId="49" fontId="8" fillId="4" borderId="4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2" xfId="2" applyFont="1" applyFill="1" applyBorder="1" applyAlignment="1">
      <alignment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2" applyFont="1" applyFill="1" applyBorder="1" applyAlignment="1">
      <alignment horizontal="left"/>
    </xf>
    <xf numFmtId="0" fontId="10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2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/>
    <xf numFmtId="0" fontId="3" fillId="3" borderId="0" xfId="2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2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right"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vertical="center"/>
    </xf>
    <xf numFmtId="49" fontId="3" fillId="3" borderId="0" xfId="2" applyNumberFormat="1" applyFont="1" applyFill="1" applyBorder="1" applyAlignment="1">
      <alignment horizontal="right" vertical="center"/>
    </xf>
    <xf numFmtId="2" fontId="3" fillId="3" borderId="0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right" vertical="center"/>
    </xf>
    <xf numFmtId="14" fontId="3" fillId="3" borderId="0" xfId="0" applyNumberFormat="1" applyFont="1" applyFill="1" applyBorder="1" applyAlignment="1"/>
    <xf numFmtId="2" fontId="3" fillId="3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0" fontId="3" fillId="3" borderId="0" xfId="0" applyFont="1" applyFill="1" applyAlignment="1">
      <alignment horizontal="right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2" applyFont="1" applyFill="1"/>
    <xf numFmtId="0" fontId="3" fillId="3" borderId="0" xfId="2" applyFont="1" applyFill="1" applyBorder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2" fontId="5" fillId="3" borderId="0" xfId="0" applyNumberFormat="1" applyFont="1" applyFill="1" applyBorder="1" applyAlignment="1">
      <alignment horizontal="center" vertical="top"/>
    </xf>
    <xf numFmtId="0" fontId="3" fillId="3" borderId="0" xfId="2" applyFont="1" applyFill="1" applyBorder="1" applyAlignment="1">
      <alignment vertical="top"/>
    </xf>
    <xf numFmtId="0" fontId="3" fillId="3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left"/>
    </xf>
    <xf numFmtId="0" fontId="3" fillId="3" borderId="0" xfId="2" applyFont="1" applyFill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2" applyFont="1" applyFill="1" applyBorder="1" applyAlignment="1">
      <alignment horizontal="left"/>
    </xf>
    <xf numFmtId="0" fontId="3" fillId="3" borderId="0" xfId="0" applyFont="1" applyFill="1" applyBorder="1" applyAlignment="1"/>
    <xf numFmtId="0" fontId="4" fillId="3" borderId="0" xfId="2" applyFont="1" applyFill="1" applyBorder="1" applyAlignment="1">
      <alignment horizontal="left"/>
    </xf>
    <xf numFmtId="0" fontId="3" fillId="3" borderId="0" xfId="2" applyFont="1" applyFill="1" applyBorder="1" applyAlignment="1"/>
    <xf numFmtId="0" fontId="4" fillId="3" borderId="0" xfId="2" applyFont="1" applyFill="1" applyBorder="1"/>
    <xf numFmtId="165" fontId="3" fillId="3" borderId="0" xfId="0" applyNumberFormat="1" applyFont="1" applyFill="1" applyBorder="1" applyAlignment="1">
      <alignment horizontal="center"/>
    </xf>
    <xf numFmtId="0" fontId="4" fillId="3" borderId="0" xfId="2" applyFont="1" applyFill="1" applyBorder="1" applyAlignment="1" applyProtection="1">
      <alignment horizontal="left"/>
      <protection hidden="1"/>
    </xf>
    <xf numFmtId="0" fontId="3" fillId="3" borderId="0" xfId="2" applyFont="1" applyFill="1" applyBorder="1" applyProtection="1">
      <protection hidden="1"/>
    </xf>
    <xf numFmtId="0" fontId="3" fillId="3" borderId="0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3" fillId="3" borderId="6" xfId="2" applyFont="1" applyFill="1" applyBorder="1" applyProtection="1">
      <protection hidden="1"/>
    </xf>
    <xf numFmtId="0" fontId="14" fillId="3" borderId="0" xfId="2" applyFont="1" applyFill="1" applyBorder="1" applyProtection="1">
      <protection hidden="1"/>
    </xf>
    <xf numFmtId="0" fontId="15" fillId="3" borderId="0" xfId="2" applyFont="1" applyFill="1" applyBorder="1" applyAlignment="1" applyProtection="1">
      <alignment vertical="top" wrapText="1"/>
      <protection hidden="1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2" applyFont="1" applyFill="1" applyBorder="1" applyAlignment="1" applyProtection="1">
      <alignment horizontal="center" vertical="center"/>
      <protection locked="0" hidden="1"/>
    </xf>
    <xf numFmtId="0" fontId="3" fillId="2" borderId="5" xfId="0" applyFont="1" applyFill="1" applyBorder="1" applyAlignment="1" applyProtection="1">
      <alignment horizontal="center"/>
      <protection locked="0" hidden="1"/>
    </xf>
    <xf numFmtId="165" fontId="3" fillId="2" borderId="0" xfId="0" applyNumberFormat="1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15" fillId="3" borderId="0" xfId="2" applyFont="1" applyFill="1" applyBorder="1" applyAlignment="1" applyProtection="1">
      <alignment horizontal="left" vertical="top" wrapText="1"/>
      <protection hidden="1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0" xfId="0" applyFont="1" applyFill="1" applyAlignment="1">
      <alignment horizontal="left" vertical="center"/>
    </xf>
    <xf numFmtId="165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/>
    </xf>
    <xf numFmtId="0" fontId="12" fillId="3" borderId="0" xfId="3" applyFont="1" applyFill="1" applyAlignment="1" applyProtection="1">
      <alignment horizontal="center"/>
      <protection locked="0" hidden="1"/>
    </xf>
  </cellXfs>
  <cellStyles count="4">
    <cellStyle name="Normální" xfId="0" builtinId="0"/>
    <cellStyle name="normální 2" xfId="1"/>
    <cellStyle name="normální 3" xfId="2"/>
    <cellStyle name="normální_Honza - zkouska vypoctu" xfId="3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</xdr:row>
          <xdr:rowOff>123825</xdr:rowOff>
        </xdr:from>
        <xdr:to>
          <xdr:col>3</xdr:col>
          <xdr:colOff>419100</xdr:colOff>
          <xdr:row>5</xdr:row>
          <xdr:rowOff>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0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18</xdr:row>
          <xdr:rowOff>133350</xdr:rowOff>
        </xdr:from>
        <xdr:to>
          <xdr:col>2</xdr:col>
          <xdr:colOff>295275</xdr:colOff>
          <xdr:row>25</xdr:row>
          <xdr:rowOff>180975</xdr:rowOff>
        </xdr:to>
        <xdr:sp macro="" textlink="">
          <xdr:nvSpPr>
            <xdr:cNvPr id="59395" name="Object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0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9"/>
  <sheetViews>
    <sheetView tabSelected="1" zoomScaleNormal="100" zoomScaleSheetLayoutView="85" workbookViewId="0">
      <selection activeCell="I11" sqref="I11"/>
    </sheetView>
  </sheetViews>
  <sheetFormatPr defaultRowHeight="12.75" x14ac:dyDescent="0.2"/>
  <cols>
    <col min="1" max="1" width="12.42578125" style="1" customWidth="1"/>
    <col min="2" max="2" width="9" style="1" customWidth="1"/>
    <col min="3" max="3" width="7.140625" style="1" customWidth="1"/>
    <col min="4" max="4" width="10.85546875" style="1" customWidth="1"/>
    <col min="5" max="5" width="19.28515625" style="1" customWidth="1"/>
    <col min="6" max="6" width="10.140625" style="1" customWidth="1"/>
    <col min="7" max="7" width="10.140625" style="2" customWidth="1"/>
    <col min="8" max="8" width="6.140625" style="2" customWidth="1"/>
    <col min="9" max="9" width="12.85546875" style="2" customWidth="1"/>
    <col min="10" max="10" width="12.5703125" style="1" customWidth="1"/>
    <col min="11" max="16384" width="9.140625" style="1"/>
  </cols>
  <sheetData>
    <row r="1" spans="1:28" ht="19.5" x14ac:dyDescent="0.2">
      <c r="A1" s="9" t="s">
        <v>67</v>
      </c>
      <c r="B1" s="10" t="s">
        <v>65</v>
      </c>
      <c r="C1" s="11"/>
      <c r="D1" s="11"/>
      <c r="E1" s="11"/>
      <c r="F1" s="11"/>
      <c r="G1" s="11"/>
      <c r="H1" s="12"/>
      <c r="I1" s="14"/>
      <c r="J1" s="2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6.75" customHeight="1" x14ac:dyDescent="0.2">
      <c r="A2" s="13"/>
      <c r="B2" s="13"/>
      <c r="C2" s="25"/>
      <c r="D2" s="25"/>
      <c r="E2" s="13"/>
      <c r="F2" s="27"/>
      <c r="G2" s="14"/>
      <c r="H2" s="28"/>
      <c r="I2" s="14"/>
      <c r="J2" s="26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x14ac:dyDescent="0.2">
      <c r="A3" s="15" t="s">
        <v>3</v>
      </c>
      <c r="B3" s="15"/>
      <c r="C3" s="15"/>
      <c r="D3" s="15"/>
      <c r="E3" s="16"/>
      <c r="F3" s="15"/>
      <c r="G3" s="17"/>
      <c r="H3" s="18"/>
      <c r="I3" s="27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s="3" customFormat="1" ht="96" customHeight="1" x14ac:dyDescent="0.2">
      <c r="A4" s="13"/>
      <c r="B4" s="13"/>
      <c r="C4" s="13"/>
      <c r="D4" s="13"/>
      <c r="E4" s="13"/>
      <c r="F4" s="13"/>
      <c r="G4" s="2"/>
      <c r="H4" s="27"/>
      <c r="I4" s="29"/>
      <c r="J4" s="3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8" s="3" customFormat="1" ht="15.75" x14ac:dyDescent="0.3">
      <c r="A5" s="25"/>
      <c r="B5" s="13"/>
      <c r="C5" s="13"/>
      <c r="D5" s="13"/>
      <c r="E5" s="13" t="s">
        <v>64</v>
      </c>
      <c r="F5" s="26" t="s">
        <v>60</v>
      </c>
      <c r="G5" s="86">
        <v>3</v>
      </c>
      <c r="H5" s="27" t="s">
        <v>9</v>
      </c>
      <c r="I5" s="29"/>
      <c r="J5" s="30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8" s="3" customFormat="1" ht="15.75" x14ac:dyDescent="0.3">
      <c r="A6" s="13"/>
      <c r="B6" s="13"/>
      <c r="C6" s="13"/>
      <c r="D6" s="13"/>
      <c r="E6" s="13"/>
      <c r="F6" s="26" t="s">
        <v>61</v>
      </c>
      <c r="G6" s="86">
        <v>3</v>
      </c>
      <c r="H6" s="27" t="s">
        <v>9</v>
      </c>
      <c r="I6" s="29"/>
      <c r="J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8" s="3" customFormat="1" x14ac:dyDescent="0.2">
      <c r="A7" s="15" t="s">
        <v>0</v>
      </c>
      <c r="B7" s="15"/>
      <c r="C7" s="15"/>
      <c r="D7" s="15"/>
      <c r="E7" s="16"/>
      <c r="F7" s="15"/>
      <c r="G7" s="17"/>
      <c r="H7" s="18"/>
      <c r="I7" s="4"/>
      <c r="J7" s="30"/>
      <c r="K7" s="76" t="s">
        <v>68</v>
      </c>
      <c r="L7" s="77"/>
      <c r="M7" s="7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3" customFormat="1" x14ac:dyDescent="0.2">
      <c r="A8" s="32" t="s">
        <v>34</v>
      </c>
      <c r="B8" s="32"/>
      <c r="C8" s="32"/>
      <c r="D8" s="32"/>
      <c r="E8" s="32"/>
      <c r="F8" s="32"/>
      <c r="G8" s="29">
        <v>1</v>
      </c>
      <c r="H8" s="33"/>
      <c r="I8" s="29"/>
      <c r="J8" s="30"/>
      <c r="K8" s="79"/>
      <c r="L8" s="77" t="s">
        <v>69</v>
      </c>
      <c r="M8" s="78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8" s="3" customFormat="1" ht="18" customHeight="1" x14ac:dyDescent="0.2">
      <c r="A9" s="32" t="s">
        <v>2</v>
      </c>
      <c r="B9" s="32"/>
      <c r="C9" s="32"/>
      <c r="D9" s="32"/>
      <c r="E9" s="32"/>
      <c r="F9" s="32"/>
      <c r="G9" s="87" t="s">
        <v>77</v>
      </c>
      <c r="H9" s="27"/>
      <c r="I9" s="29"/>
      <c r="J9" s="30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8" s="3" customFormat="1" ht="15" customHeight="1" x14ac:dyDescent="0.2">
      <c r="A10" s="63" t="s">
        <v>1</v>
      </c>
      <c r="B10" s="63"/>
      <c r="C10" s="58"/>
      <c r="D10" s="58"/>
      <c r="E10" s="58"/>
      <c r="F10" s="48" t="s">
        <v>35</v>
      </c>
      <c r="G10" s="97">
        <f>IF(G9="Stálé",0.6,IF(G9="Dlouhodobé",0.7,IF(G9="Střednědobé",0.8,IF(G9="Krátkodobé",0.9,IF(G9="Okamžikové",1.1,"")))))</f>
        <v>0.6</v>
      </c>
      <c r="H10" s="33"/>
      <c r="I10" s="29"/>
      <c r="J10" s="30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8" s="3" customFormat="1" ht="15" customHeight="1" x14ac:dyDescent="0.3">
      <c r="A11" s="63" t="s">
        <v>43</v>
      </c>
      <c r="B11" s="63"/>
      <c r="C11" s="58"/>
      <c r="D11" s="58"/>
      <c r="E11" s="58"/>
      <c r="F11" s="52" t="s">
        <v>44</v>
      </c>
      <c r="G11" s="97">
        <f>IF($G$12="C27",1.3,IF($G$12="C24",1.3,IF($G$12="C22",1.3,IF($G$12="C20",1.3,IF($G$12="C18",1.3,IF($G$12="GL24h",1.25,IF($G$12="GL28h",1.25,IF($G$12="GL32h",1.252,"chyba"))))))))</f>
        <v>1.3</v>
      </c>
      <c r="H11" s="34"/>
      <c r="I11" s="29"/>
      <c r="J11" s="3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8" s="3" customFormat="1" x14ac:dyDescent="0.2">
      <c r="A12" s="92" t="s">
        <v>4</v>
      </c>
      <c r="B12" s="92"/>
      <c r="C12" s="92"/>
      <c r="D12" s="92"/>
      <c r="E12" s="92"/>
      <c r="F12" s="93" t="s">
        <v>36</v>
      </c>
      <c r="G12" s="88" t="s">
        <v>66</v>
      </c>
      <c r="H12" s="35"/>
      <c r="I12" s="29"/>
      <c r="J12" s="30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8" s="3" customFormat="1" ht="15.75" x14ac:dyDescent="0.2">
      <c r="A13" s="25"/>
      <c r="B13" s="25"/>
      <c r="C13" s="25"/>
      <c r="D13" s="25"/>
      <c r="E13" s="94" t="s">
        <v>18</v>
      </c>
      <c r="F13" s="48" t="s">
        <v>56</v>
      </c>
      <c r="G13" s="29">
        <f>IF($G$12="C27",22,IF($G$12="C24",21,IF($G$12="C22",20,IF($G$12="C20",19,IF($G$12="C18",18,IF($G$12="GL24h",24,IF($G$12="GL28h",26.5,IF($G$12="GL32h",29,"chyba"))))))))</f>
        <v>21</v>
      </c>
      <c r="H13" s="33" t="s">
        <v>7</v>
      </c>
      <c r="I13" s="29"/>
      <c r="J13" s="30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.75" x14ac:dyDescent="0.2">
      <c r="A14" s="13"/>
      <c r="B14" s="13"/>
      <c r="C14" s="13"/>
      <c r="D14" s="13"/>
      <c r="E14" s="25" t="s">
        <v>5</v>
      </c>
      <c r="F14" s="48" t="s">
        <v>57</v>
      </c>
      <c r="G14" s="29">
        <f>IF($G$12="C27",7700,IF($G$12="C24",7400,IF($G$12="C22",6700,IF($G$12="C20",6400,IF($G$12="C18",6000,IF($G$12="GL24h",9400,IF($G$12="GL28h",10200,IF($G$12="GL32h",11100,"chyba"))))))))</f>
        <v>7400</v>
      </c>
      <c r="H14" s="33" t="s">
        <v>7</v>
      </c>
      <c r="I14" s="38"/>
      <c r="J14" s="3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5.75" x14ac:dyDescent="0.3">
      <c r="A15" s="8" t="s">
        <v>6</v>
      </c>
      <c r="B15" s="8"/>
      <c r="C15" s="8"/>
      <c r="D15" s="8"/>
      <c r="E15" s="6" t="s">
        <v>48</v>
      </c>
      <c r="F15" s="7" t="s">
        <v>58</v>
      </c>
      <c r="G15" s="95">
        <f>$G$10*G13/G11</f>
        <v>9.6923076923076916</v>
      </c>
      <c r="H15" s="96" t="s">
        <v>7</v>
      </c>
      <c r="I15" s="38"/>
      <c r="J15" s="3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x14ac:dyDescent="0.2">
      <c r="A16" s="15" t="s">
        <v>31</v>
      </c>
      <c r="B16" s="15"/>
      <c r="C16" s="15"/>
      <c r="D16" s="15"/>
      <c r="E16" s="16"/>
      <c r="F16" s="15"/>
      <c r="G16" s="17"/>
      <c r="H16" s="18"/>
      <c r="I16" s="40"/>
      <c r="J16" s="4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9" ht="15.75" x14ac:dyDescent="0.3">
      <c r="A17" s="33" t="s">
        <v>32</v>
      </c>
      <c r="B17" s="33"/>
      <c r="C17" s="29"/>
      <c r="D17" s="29"/>
      <c r="E17" s="29"/>
      <c r="F17" s="36" t="s">
        <v>59</v>
      </c>
      <c r="G17" s="89">
        <v>30</v>
      </c>
      <c r="H17" s="27" t="s">
        <v>17</v>
      </c>
      <c r="I17" s="14"/>
      <c r="J17" s="3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7.5" customHeight="1" x14ac:dyDescent="0.2">
      <c r="A18" s="33"/>
      <c r="B18" s="33"/>
      <c r="C18" s="29"/>
      <c r="D18" s="29"/>
      <c r="E18" s="37"/>
      <c r="F18" s="37"/>
      <c r="G18" s="5"/>
      <c r="H18" s="39"/>
      <c r="I18" s="14"/>
      <c r="J18" s="38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2.75" customHeight="1" x14ac:dyDescent="0.2">
      <c r="A19" s="15" t="s">
        <v>10</v>
      </c>
      <c r="B19" s="15"/>
      <c r="C19" s="15"/>
      <c r="D19" s="15"/>
      <c r="E19" s="16"/>
      <c r="F19" s="15"/>
      <c r="G19" s="17"/>
      <c r="H19" s="18"/>
      <c r="I19" s="3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2.75" customHeight="1" x14ac:dyDescent="0.2">
      <c r="A20" s="13"/>
      <c r="B20" s="13"/>
      <c r="C20" s="25"/>
      <c r="D20" s="13"/>
      <c r="E20" s="13" t="s">
        <v>20</v>
      </c>
      <c r="F20" s="41" t="s">
        <v>22</v>
      </c>
      <c r="G20" s="90">
        <v>160</v>
      </c>
      <c r="H20" s="25" t="s">
        <v>11</v>
      </c>
      <c r="I20" s="38"/>
      <c r="J20" s="4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2.75" customHeight="1" x14ac:dyDescent="0.2">
      <c r="A21" s="13"/>
      <c r="B21" s="13"/>
      <c r="C21" s="25"/>
      <c r="D21" s="13"/>
      <c r="E21" s="13" t="s">
        <v>21</v>
      </c>
      <c r="F21" s="41" t="s">
        <v>23</v>
      </c>
      <c r="G21" s="90">
        <v>160</v>
      </c>
      <c r="H21" s="25" t="s">
        <v>11</v>
      </c>
      <c r="I21" s="38"/>
      <c r="J21" s="4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2">
      <c r="A22" s="13"/>
      <c r="B22" s="13"/>
      <c r="C22" s="13"/>
      <c r="D22" s="13"/>
      <c r="E22" s="42" t="s">
        <v>13</v>
      </c>
      <c r="F22" s="43" t="s">
        <v>12</v>
      </c>
      <c r="G22" s="43">
        <f>G20*G21</f>
        <v>25600</v>
      </c>
      <c r="H22" s="46" t="s">
        <v>15</v>
      </c>
      <c r="I22" s="38"/>
      <c r="J22" s="4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5.75" x14ac:dyDescent="0.2">
      <c r="A23" s="33"/>
      <c r="B23" s="33"/>
      <c r="C23" s="25"/>
      <c r="D23" s="25"/>
      <c r="E23" s="44" t="s">
        <v>14</v>
      </c>
      <c r="F23" s="45" t="s">
        <v>54</v>
      </c>
      <c r="G23" s="43">
        <f>1/12*G20*G21^3</f>
        <v>54613333.333333328</v>
      </c>
      <c r="H23" s="46" t="s">
        <v>16</v>
      </c>
      <c r="I23" s="38"/>
      <c r="J23" s="4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5.75" x14ac:dyDescent="0.2">
      <c r="A24" s="33"/>
      <c r="B24" s="33"/>
      <c r="C24" s="25"/>
      <c r="D24" s="25"/>
      <c r="E24" s="44"/>
      <c r="F24" s="45" t="s">
        <v>52</v>
      </c>
      <c r="G24" s="43">
        <f>1/12*G21*G20^3</f>
        <v>54613333.333333328</v>
      </c>
      <c r="H24" s="46" t="s">
        <v>16</v>
      </c>
      <c r="I24" s="38"/>
      <c r="J24" s="4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5.75" x14ac:dyDescent="0.2">
      <c r="A25" s="33"/>
      <c r="B25" s="33"/>
      <c r="C25" s="25"/>
      <c r="D25" s="25"/>
      <c r="E25" s="44"/>
      <c r="F25" s="45" t="s">
        <v>55</v>
      </c>
      <c r="G25" s="47">
        <f>SQRT(G23/$G$22)</f>
        <v>46.188021535170058</v>
      </c>
      <c r="H25" s="46" t="s">
        <v>11</v>
      </c>
      <c r="I25" s="38"/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.75" x14ac:dyDescent="0.2">
      <c r="A26" s="33"/>
      <c r="B26" s="33"/>
      <c r="C26" s="25"/>
      <c r="D26" s="25"/>
      <c r="E26" s="44"/>
      <c r="F26" s="45" t="s">
        <v>53</v>
      </c>
      <c r="G26" s="47">
        <f>SQRT(G24/$G$22)</f>
        <v>46.188021535170058</v>
      </c>
      <c r="H26" s="46" t="s">
        <v>11</v>
      </c>
      <c r="I26" s="3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8" customHeight="1" x14ac:dyDescent="0.25">
      <c r="A27" s="19" t="s">
        <v>24</v>
      </c>
      <c r="B27" s="20"/>
      <c r="C27" s="20"/>
      <c r="D27" s="20"/>
      <c r="E27" s="21"/>
      <c r="F27" s="20"/>
      <c r="G27" s="22"/>
      <c r="H27" s="23"/>
      <c r="I27" s="38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">
      <c r="A28" s="13"/>
      <c r="B28" s="13"/>
      <c r="C28" s="49"/>
      <c r="D28" s="13"/>
      <c r="E28" s="13"/>
      <c r="F28" s="13"/>
      <c r="G28" s="14"/>
      <c r="H28" s="50"/>
      <c r="I28" s="38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.75" x14ac:dyDescent="0.3">
      <c r="A29" s="13" t="s">
        <v>29</v>
      </c>
      <c r="B29" s="51"/>
      <c r="C29" s="25"/>
      <c r="D29" s="13"/>
      <c r="E29" s="52" t="s">
        <v>41</v>
      </c>
      <c r="F29" s="52" t="s">
        <v>37</v>
      </c>
      <c r="G29" s="53">
        <f>G5/G25*1000</f>
        <v>64.9519052838329</v>
      </c>
      <c r="H29" s="54" t="s">
        <v>8</v>
      </c>
      <c r="I29" s="55" t="str">
        <f>IF(G29&gt;G31,"rozhoduje","")</f>
        <v/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2">
      <c r="A30" s="13"/>
      <c r="B30" s="13"/>
      <c r="C30" s="13"/>
      <c r="D30" s="13"/>
      <c r="E30" s="56"/>
      <c r="F30" s="13"/>
      <c r="G30" s="14"/>
      <c r="H30" s="33"/>
      <c r="I30" s="38"/>
      <c r="J30" s="57"/>
      <c r="K30" s="58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x14ac:dyDescent="0.3">
      <c r="A31" s="13" t="s">
        <v>30</v>
      </c>
      <c r="B31" s="13"/>
      <c r="C31" s="13"/>
      <c r="D31" s="13"/>
      <c r="E31" s="52" t="s">
        <v>46</v>
      </c>
      <c r="F31" s="52" t="s">
        <v>47</v>
      </c>
      <c r="G31" s="53">
        <f>G6*1000/G26</f>
        <v>64.9519052838329</v>
      </c>
      <c r="H31" s="33" t="s">
        <v>8</v>
      </c>
      <c r="I31" s="55" t="str">
        <f>IF(G31&gt;G29,"rozhoduje","")</f>
        <v/>
      </c>
      <c r="J31" s="58"/>
      <c r="K31" s="5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2">
      <c r="A32" s="13"/>
      <c r="B32" s="13"/>
      <c r="C32" s="13"/>
      <c r="D32" s="13"/>
      <c r="E32" s="13"/>
      <c r="F32" s="13"/>
      <c r="G32" s="14"/>
      <c r="H32" s="13"/>
      <c r="I32" s="3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x14ac:dyDescent="0.2">
      <c r="A33" s="13" t="s">
        <v>25</v>
      </c>
      <c r="B33" s="13"/>
      <c r="C33" s="13"/>
      <c r="D33" s="13"/>
      <c r="E33" s="13"/>
      <c r="F33" s="13"/>
      <c r="G33" s="14"/>
      <c r="H33" s="14"/>
      <c r="I33" s="3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.75" x14ac:dyDescent="0.3">
      <c r="A34" s="13"/>
      <c r="B34" s="13"/>
      <c r="C34" s="13"/>
      <c r="D34" s="56"/>
      <c r="E34" s="59" t="s">
        <v>62</v>
      </c>
      <c r="F34" s="52" t="s">
        <v>38</v>
      </c>
      <c r="G34" s="60">
        <f>PI()^2*G14/(MAX(G29,G31))^2</f>
        <v>17.312017201318223</v>
      </c>
      <c r="H34" s="33" t="s">
        <v>7</v>
      </c>
      <c r="I34" s="3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x14ac:dyDescent="0.2">
      <c r="A35" s="13"/>
      <c r="B35" s="13"/>
      <c r="C35" s="13"/>
      <c r="D35" s="13"/>
      <c r="E35" s="13"/>
      <c r="F35" s="13"/>
      <c r="G35" s="14"/>
      <c r="H35" s="14"/>
      <c r="I35" s="38"/>
      <c r="J35" s="5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.75" x14ac:dyDescent="0.3">
      <c r="A36" s="13" t="s">
        <v>26</v>
      </c>
      <c r="B36" s="61"/>
      <c r="C36" s="61"/>
      <c r="D36" s="56"/>
      <c r="E36" s="52" t="s">
        <v>49</v>
      </c>
      <c r="F36" s="52" t="s">
        <v>39</v>
      </c>
      <c r="G36" s="50">
        <f>SQRT(G13/G34)</f>
        <v>1.1013765105609068</v>
      </c>
      <c r="H36" s="13" t="s">
        <v>8</v>
      </c>
      <c r="I36" s="38"/>
      <c r="J36" s="57"/>
      <c r="K36" s="57"/>
      <c r="L36" s="5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">
      <c r="A37" s="61"/>
      <c r="B37" s="61"/>
      <c r="C37" s="56"/>
      <c r="D37" s="61"/>
      <c r="E37" s="61"/>
      <c r="F37" s="56"/>
      <c r="G37" s="62" t="str">
        <f>IF(G36&gt;0.5,"prvek posuzujeme na vzpěr","")</f>
        <v>prvek posuzujeme na vzpěr</v>
      </c>
      <c r="H37" s="14"/>
      <c r="I37" s="38"/>
      <c r="J37" s="63"/>
      <c r="K37" s="13"/>
      <c r="L37" s="6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.75" x14ac:dyDescent="0.3">
      <c r="A38" s="13"/>
      <c r="B38" s="13"/>
      <c r="C38" s="61"/>
      <c r="D38" s="61"/>
      <c r="E38" s="52" t="s">
        <v>50</v>
      </c>
      <c r="F38" s="65" t="s">
        <v>19</v>
      </c>
      <c r="G38" s="60">
        <f>0.5*(1+0.2*(G36-0.5)+G36^2)</f>
        <v>1.1666527600637502</v>
      </c>
      <c r="H38" s="66" t="s">
        <v>8</v>
      </c>
      <c r="I38" s="38"/>
      <c r="J38" s="63"/>
      <c r="K38" s="63"/>
      <c r="L38" s="5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x14ac:dyDescent="0.2">
      <c r="A39" s="13"/>
      <c r="B39" s="61"/>
      <c r="C39" s="61"/>
      <c r="D39" s="61"/>
      <c r="E39" s="56"/>
      <c r="F39" s="61"/>
      <c r="G39" s="61"/>
      <c r="H39" s="50"/>
      <c r="I39" s="38"/>
      <c r="J39" s="6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.75" x14ac:dyDescent="0.3">
      <c r="A40" s="61" t="s">
        <v>27</v>
      </c>
      <c r="B40" s="61"/>
      <c r="C40" s="61"/>
      <c r="D40" s="61"/>
      <c r="E40" s="36" t="s">
        <v>51</v>
      </c>
      <c r="F40" s="36" t="s">
        <v>40</v>
      </c>
      <c r="G40" s="60">
        <f>1/(G38+SQRT(G38^2-G36^2))</f>
        <v>0.644569368153595</v>
      </c>
      <c r="H40" s="66" t="s">
        <v>8</v>
      </c>
      <c r="I40" s="38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x14ac:dyDescent="0.2">
      <c r="A41" s="25"/>
      <c r="B41" s="25"/>
      <c r="C41" s="25"/>
      <c r="D41" s="33"/>
      <c r="E41" s="56"/>
      <c r="F41" s="56"/>
      <c r="G41" s="24"/>
      <c r="H41" s="66"/>
      <c r="I41" s="3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.75" x14ac:dyDescent="0.3">
      <c r="A42" s="25" t="s">
        <v>28</v>
      </c>
      <c r="B42" s="25"/>
      <c r="C42" s="25"/>
      <c r="D42" s="56"/>
      <c r="E42" s="67" t="s">
        <v>33</v>
      </c>
      <c r="F42" s="36" t="s">
        <v>45</v>
      </c>
      <c r="G42" s="60">
        <f>G17/G22*1000</f>
        <v>1.171875</v>
      </c>
      <c r="H42" s="33" t="s">
        <v>7</v>
      </c>
      <c r="I42" s="38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2">
      <c r="A43" s="25"/>
      <c r="B43" s="25"/>
      <c r="C43" s="25"/>
      <c r="D43" s="56"/>
      <c r="E43" s="56"/>
      <c r="F43" s="25"/>
      <c r="G43" s="62"/>
      <c r="H43" s="50"/>
      <c r="I43" s="38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.75" x14ac:dyDescent="0.3">
      <c r="A44" s="33"/>
      <c r="B44" s="33"/>
      <c r="C44" s="33"/>
      <c r="D44" s="68">
        <f>G42</f>
        <v>1.171875</v>
      </c>
      <c r="E44" s="69" t="s">
        <v>63</v>
      </c>
      <c r="F44" s="68">
        <f>G40*G15</f>
        <v>6.2473646451809977</v>
      </c>
      <c r="G44" s="70" t="str">
        <f>IF(D44&lt;F44,"VYHOVUJE","NEVYHOVUJE !")</f>
        <v>VYHOVUJE</v>
      </c>
      <c r="H44" s="50"/>
      <c r="I44" s="38">
        <f>1-D44/F44</f>
        <v>0.81242090600491135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2">
      <c r="A45" s="71"/>
      <c r="B45" s="71"/>
      <c r="C45" s="71"/>
      <c r="D45" s="72" t="str">
        <f>IF(D44&lt;F44,"Průřez vyhovuje na vzpěr!","Průřez nevyhovuje na vzpěr!")</f>
        <v>Průřez vyhovuje na vzpěr!</v>
      </c>
      <c r="E45" s="73"/>
      <c r="F45" s="73"/>
      <c r="G45" s="14"/>
      <c r="H45" s="14"/>
      <c r="I45" s="1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 x14ac:dyDescent="0.25">
      <c r="A46" s="51"/>
      <c r="B46" s="51"/>
      <c r="C46" s="25"/>
      <c r="D46" s="72" t="s">
        <v>42</v>
      </c>
      <c r="E46" s="74" t="str">
        <f>G12</f>
        <v>C24</v>
      </c>
      <c r="F46" s="58"/>
      <c r="G46" s="14"/>
      <c r="H46" s="75"/>
      <c r="I46" s="1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x14ac:dyDescent="0.2">
      <c r="A47" s="71"/>
      <c r="B47" s="71"/>
      <c r="C47" s="71"/>
      <c r="D47" s="71"/>
      <c r="E47" s="71"/>
      <c r="F47" s="13"/>
      <c r="G47" s="14"/>
      <c r="H47" s="14"/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x14ac:dyDescent="0.2">
      <c r="A48" s="81" t="s">
        <v>70</v>
      </c>
      <c r="B48" s="77"/>
      <c r="C48" s="77"/>
      <c r="D48" s="77"/>
      <c r="E48" s="77"/>
      <c r="F48" s="77"/>
      <c r="G48" s="77"/>
      <c r="H48" s="77"/>
      <c r="I48" s="1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x14ac:dyDescent="0.2">
      <c r="A49" s="91" t="s">
        <v>71</v>
      </c>
      <c r="B49" s="91"/>
      <c r="C49" s="91" t="s">
        <v>72</v>
      </c>
      <c r="D49" s="91"/>
      <c r="E49" s="91"/>
      <c r="F49" s="91"/>
      <c r="G49" s="91"/>
      <c r="H49" s="91"/>
      <c r="I49" s="1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x14ac:dyDescent="0.2">
      <c r="A50" s="91" t="s">
        <v>73</v>
      </c>
      <c r="B50" s="91"/>
      <c r="C50" s="91" t="s">
        <v>74</v>
      </c>
      <c r="D50" s="91"/>
      <c r="E50" s="91"/>
      <c r="F50" s="91"/>
      <c r="G50" s="91"/>
      <c r="H50" s="91"/>
      <c r="I50" s="1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x14ac:dyDescent="0.2">
      <c r="A51" s="82"/>
      <c r="B51" s="82"/>
      <c r="C51" s="91"/>
      <c r="D51" s="91"/>
      <c r="E51" s="91"/>
      <c r="F51" s="91"/>
      <c r="G51" s="91"/>
      <c r="H51" s="91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x14ac:dyDescent="0.2">
      <c r="A52" s="80"/>
      <c r="B52" s="80"/>
      <c r="C52" s="80"/>
      <c r="D52" s="80"/>
      <c r="E52" s="80"/>
      <c r="F52" s="80"/>
      <c r="G52" s="80"/>
      <c r="H52" s="80"/>
      <c r="I52" s="1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x14ac:dyDescent="0.2">
      <c r="A53" s="81" t="s">
        <v>75</v>
      </c>
      <c r="B53" s="77"/>
      <c r="C53" s="77"/>
      <c r="D53" s="77"/>
      <c r="E53" s="77"/>
      <c r="F53" s="77"/>
      <c r="G53" s="77"/>
      <c r="H53" s="77"/>
      <c r="I53" s="1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x14ac:dyDescent="0.2">
      <c r="A54" s="91" t="s">
        <v>76</v>
      </c>
      <c r="B54" s="91"/>
      <c r="C54" s="91"/>
      <c r="D54" s="91"/>
      <c r="E54" s="91"/>
      <c r="F54" s="91"/>
      <c r="G54" s="91"/>
      <c r="H54" s="91"/>
      <c r="I54" s="1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2" customFormat="1" x14ac:dyDescent="0.2">
      <c r="A55" s="91"/>
      <c r="B55" s="91"/>
      <c r="C55" s="91"/>
      <c r="D55" s="91"/>
      <c r="E55" s="91"/>
      <c r="F55" s="91"/>
      <c r="G55" s="91"/>
      <c r="H55" s="91"/>
      <c r="I55" s="14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">
      <c r="A56" s="91"/>
      <c r="B56" s="91"/>
      <c r="C56" s="91"/>
      <c r="D56" s="91"/>
      <c r="E56" s="91"/>
      <c r="F56" s="91"/>
      <c r="G56" s="91"/>
      <c r="H56" s="91"/>
      <c r="I56" s="14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2" customFormat="1" x14ac:dyDescent="0.2">
      <c r="A57" s="13"/>
      <c r="B57" s="13"/>
      <c r="C57" s="13"/>
      <c r="D57" s="83"/>
      <c r="E57" s="13"/>
      <c r="F57" s="84"/>
      <c r="G57" s="85"/>
      <c r="H57" s="14"/>
      <c r="I57" s="14"/>
      <c r="J57" s="13"/>
      <c r="K57" s="13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">
      <c r="A58" s="13"/>
      <c r="B58" s="13"/>
      <c r="C58" s="13"/>
      <c r="D58" s="13"/>
      <c r="E58" s="13"/>
      <c r="F58" s="13"/>
      <c r="G58" s="14"/>
      <c r="H58" s="14"/>
      <c r="I58" s="1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s="2" customFormat="1" x14ac:dyDescent="0.2">
      <c r="A59" s="13"/>
      <c r="B59" s="13"/>
      <c r="C59" s="13"/>
      <c r="D59" s="39"/>
      <c r="E59" s="13"/>
      <c r="F59" s="13"/>
      <c r="G59" s="14"/>
      <c r="H59" s="14"/>
      <c r="I59" s="14"/>
      <c r="J59" s="13"/>
      <c r="K59" s="1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x14ac:dyDescent="0.2">
      <c r="A60" s="13"/>
      <c r="B60" s="13"/>
      <c r="C60" s="13"/>
      <c r="D60" s="13"/>
      <c r="E60" s="13"/>
      <c r="F60" s="13"/>
      <c r="G60" s="14"/>
      <c r="H60" s="14"/>
      <c r="I60" s="1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x14ac:dyDescent="0.2">
      <c r="A61" s="13"/>
      <c r="B61" s="13"/>
      <c r="C61" s="13"/>
      <c r="D61" s="13"/>
      <c r="E61" s="13"/>
      <c r="F61" s="13"/>
      <c r="G61" s="14"/>
      <c r="H61" s="14"/>
      <c r="I61" s="1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x14ac:dyDescent="0.2">
      <c r="A62" s="13"/>
      <c r="B62" s="13"/>
      <c r="C62" s="13"/>
      <c r="D62" s="13"/>
      <c r="E62" s="13"/>
      <c r="F62" s="13"/>
      <c r="G62" s="14"/>
      <c r="H62" s="14"/>
      <c r="I62" s="1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x14ac:dyDescent="0.2">
      <c r="A63" s="13"/>
      <c r="B63" s="13"/>
      <c r="C63" s="13"/>
      <c r="D63" s="13"/>
      <c r="E63" s="13"/>
      <c r="F63" s="13"/>
      <c r="G63" s="14"/>
      <c r="H63" s="14"/>
      <c r="I63" s="1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x14ac:dyDescent="0.2">
      <c r="A64" s="13"/>
      <c r="B64" s="13"/>
      <c r="C64" s="13"/>
      <c r="D64" s="13"/>
      <c r="E64" s="13"/>
      <c r="F64" s="13"/>
      <c r="G64" s="14"/>
      <c r="H64" s="14"/>
      <c r="I64" s="1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x14ac:dyDescent="0.2">
      <c r="A65" s="13"/>
      <c r="B65" s="13"/>
      <c r="C65" s="13"/>
      <c r="D65" s="13"/>
      <c r="E65" s="13"/>
      <c r="F65" s="13"/>
      <c r="G65" s="14"/>
      <c r="H65" s="14"/>
      <c r="I65" s="1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x14ac:dyDescent="0.2">
      <c r="A66" s="13"/>
      <c r="B66" s="13"/>
      <c r="C66" s="13"/>
      <c r="D66" s="13"/>
      <c r="E66" s="13"/>
      <c r="F66" s="13"/>
      <c r="G66" s="14"/>
      <c r="H66" s="14"/>
      <c r="I66" s="1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x14ac:dyDescent="0.2">
      <c r="A67" s="13"/>
      <c r="B67" s="13"/>
      <c r="C67" s="13"/>
      <c r="D67" s="13"/>
      <c r="E67" s="13"/>
      <c r="F67" s="13"/>
      <c r="G67" s="14"/>
      <c r="H67" s="14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x14ac:dyDescent="0.2">
      <c r="A68" s="13"/>
      <c r="B68" s="13"/>
      <c r="C68" s="13"/>
      <c r="D68" s="13"/>
      <c r="E68" s="13"/>
      <c r="F68" s="13"/>
      <c r="G68" s="14"/>
      <c r="H68" s="14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8" x14ac:dyDescent="0.2">
      <c r="A69" s="13"/>
      <c r="B69" s="13"/>
      <c r="C69" s="13"/>
      <c r="D69" s="13"/>
      <c r="E69" s="13"/>
      <c r="F69" s="13"/>
      <c r="G69" s="14"/>
      <c r="H69" s="14"/>
      <c r="I69" s="1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</sheetData>
  <sheetProtection selectLockedCells="1"/>
  <protectedRanges>
    <protectedRange sqref="K8" name="Oblast9_1"/>
  </protectedRanges>
  <mergeCells count="5">
    <mergeCell ref="A49:B49"/>
    <mergeCell ref="C49:H49"/>
    <mergeCell ref="A50:B50"/>
    <mergeCell ref="C50:H51"/>
    <mergeCell ref="A54:H56"/>
  </mergeCells>
  <conditionalFormatting sqref="G44">
    <cfRule type="containsText" dxfId="0" priority="1" operator="containsText" text="nevyhovuje">
      <formula>NOT(ISERROR(SEARCH("nevyhovuje",G44)))</formula>
    </cfRule>
  </conditionalFormatting>
  <dataValidations count="2">
    <dataValidation type="list" allowBlank="1" showInputMessage="1" showErrorMessage="1" sqref="G12">
      <formula1>"C18,C20,C22,C24,C27,GL24h,GL28h,Gl32h"</formula1>
    </dataValidation>
    <dataValidation type="list" allowBlank="1" showInputMessage="1" showErrorMessage="1" sqref="G9">
      <formula1>"Stálé,Dlouhodobé,Střednědobé,Krátkodobé,Okamžikové"</formula1>
    </dataValidation>
  </dataValidations>
  <pageMargins left="0.98425196850393704" right="0.78740157480314965" top="0.59055118110236227" bottom="0.39370078740157483" header="0.51181102362204722" footer="0.51181102362204722"/>
  <pageSetup paperSize="9" scale="88" firstPageNumber="5" orientation="portrait" useFirstPageNumber="1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utoCADLT.Drawing.18" shapeId="59393" r:id="rId4">
          <objectPr defaultSize="0" autoPict="0" r:id="rId5">
            <anchor moveWithCells="1">
              <from>
                <xdr:col>1</xdr:col>
                <xdr:colOff>333375</xdr:colOff>
                <xdr:row>2</xdr:row>
                <xdr:rowOff>123825</xdr:rowOff>
              </from>
              <to>
                <xdr:col>3</xdr:col>
                <xdr:colOff>419100</xdr:colOff>
                <xdr:row>5</xdr:row>
                <xdr:rowOff>0</xdr:rowOff>
              </to>
            </anchor>
          </objectPr>
        </oleObject>
      </mc:Choice>
      <mc:Fallback>
        <oleObject progId="AutoCADLT.Drawing.18" shapeId="59393" r:id="rId4"/>
      </mc:Fallback>
    </mc:AlternateContent>
    <mc:AlternateContent xmlns:mc="http://schemas.openxmlformats.org/markup-compatibility/2006">
      <mc:Choice Requires="x14">
        <oleObject progId="AutoCADLT.Drawing.18" shapeId="59395" r:id="rId6">
          <objectPr defaultSize="0" autoPict="0" r:id="rId7">
            <anchor moveWithCells="1">
              <from>
                <xdr:col>0</xdr:col>
                <xdr:colOff>638175</xdr:colOff>
                <xdr:row>18</xdr:row>
                <xdr:rowOff>133350</xdr:rowOff>
              </from>
              <to>
                <xdr:col>2</xdr:col>
                <xdr:colOff>295275</xdr:colOff>
                <xdr:row>25</xdr:row>
                <xdr:rowOff>180975</xdr:rowOff>
              </to>
            </anchor>
          </objectPr>
        </oleObject>
      </mc:Choice>
      <mc:Fallback>
        <oleObject progId="AutoCADLT.Drawing.18" shapeId="5939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 sloupek N</vt:lpstr>
      <vt:lpstr>'6. sloupek 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fremr</dc:creator>
  <cp:lastModifiedBy>Lucka</cp:lastModifiedBy>
  <cp:lastPrinted>2018-02-07T13:40:17Z</cp:lastPrinted>
  <dcterms:created xsi:type="dcterms:W3CDTF">2007-06-25T13:27:38Z</dcterms:created>
  <dcterms:modified xsi:type="dcterms:W3CDTF">2018-02-08T13:31:03Z</dcterms:modified>
</cp:coreProperties>
</file>